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8190"/>
  </bookViews>
  <sheets>
    <sheet name="Hoja1" sheetId="1" r:id="rId1"/>
    <sheet name="Hoja3" sheetId="3" r:id="rId2"/>
    <sheet name="Hoja2" sheetId="2" r:id="rId3"/>
  </sheets>
  <calcPr calcId="124519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7"/>
  <c r="E23"/>
  <c r="E22"/>
  <c r="E21"/>
  <c r="E19"/>
  <c r="E18"/>
  <c r="E17"/>
  <c r="L14"/>
  <c r="J14"/>
  <c r="K14" s="1"/>
  <c r="H14"/>
  <c r="G14"/>
  <c r="F14"/>
  <c r="E14"/>
  <c r="L13"/>
  <c r="J13"/>
  <c r="K13" s="1"/>
  <c r="H13"/>
  <c r="G13"/>
  <c r="F13"/>
  <c r="E13"/>
  <c r="L12"/>
  <c r="J12"/>
  <c r="K12" s="1"/>
  <c r="H12"/>
  <c r="G12"/>
  <c r="F12"/>
  <c r="E12"/>
  <c r="L11"/>
  <c r="J11"/>
  <c r="K11" s="1"/>
  <c r="H11"/>
  <c r="G11"/>
  <c r="F11"/>
  <c r="E11"/>
  <c r="L10"/>
  <c r="J10"/>
  <c r="K10" s="1"/>
  <c r="H10"/>
  <c r="G10"/>
  <c r="F10"/>
  <c r="E10"/>
  <c r="L9"/>
  <c r="J9"/>
  <c r="K9" s="1"/>
  <c r="H9"/>
  <c r="G9"/>
  <c r="F9"/>
  <c r="E9"/>
  <c r="L8"/>
  <c r="J8"/>
  <c r="K8" s="1"/>
  <c r="H8"/>
  <c r="G8"/>
  <c r="F8"/>
  <c r="E8"/>
  <c r="L7"/>
  <c r="J7"/>
  <c r="E20" s="1"/>
  <c r="H7"/>
  <c r="G7"/>
  <c r="F7"/>
  <c r="E7"/>
  <c r="K7" l="1"/>
  <c r="E16"/>
  <c r="J4"/>
</calcChain>
</file>

<file path=xl/sharedStrings.xml><?xml version="1.0" encoding="utf-8"?>
<sst xmlns="http://schemas.openxmlformats.org/spreadsheetml/2006/main" count="80" uniqueCount="67">
  <si>
    <t>REFERENCIA</t>
  </si>
  <si>
    <t>ARTICULOS</t>
  </si>
  <si>
    <t>UBICACIÓN</t>
  </si>
  <si>
    <t>INVENTARIO</t>
  </si>
  <si>
    <t>INICIAL</t>
  </si>
  <si>
    <t>ENTRADAS</t>
  </si>
  <si>
    <t>SALIDAS</t>
  </si>
  <si>
    <t>PARCIAL</t>
  </si>
  <si>
    <t>DEVOLUCIONES</t>
  </si>
  <si>
    <t>FINAL</t>
  </si>
  <si>
    <t>RESULTADOS</t>
  </si>
  <si>
    <t>OBTENIDOS</t>
  </si>
  <si>
    <t>OBSERVACION EN</t>
  </si>
  <si>
    <t>DEVOLUCION SALIDAS</t>
  </si>
  <si>
    <t>DESCRIPCION DE LA MERCANCIA</t>
  </si>
  <si>
    <t>AZ-101</t>
  </si>
  <si>
    <t>EY-901</t>
  </si>
  <si>
    <t>OK-401</t>
  </si>
  <si>
    <t>IT-501</t>
  </si>
  <si>
    <t>AZ-801</t>
  </si>
  <si>
    <t>IT-201</t>
  </si>
  <si>
    <t>AW-601</t>
  </si>
  <si>
    <t>OK-301</t>
  </si>
  <si>
    <t>ESTUFA A GAS</t>
  </si>
  <si>
    <t>NEVERA 9 PIES</t>
  </si>
  <si>
    <t>LAVADORA 18 LIBRAS</t>
  </si>
  <si>
    <t>BATIDORA OSTER</t>
  </si>
  <si>
    <t>HORNO MICROONDAS</t>
  </si>
  <si>
    <t>LICUADORA OSTER</t>
  </si>
  <si>
    <t>OLLA ARROCERA</t>
  </si>
  <si>
    <t>PLANCHA UNIVERSAL</t>
  </si>
  <si>
    <t>BODEGA</t>
  </si>
  <si>
    <t>ALMACEN</t>
  </si>
  <si>
    <t>VITRINA</t>
  </si>
  <si>
    <t>TOTAL INVENTARIO FINAL</t>
  </si>
  <si>
    <t>DEPARTAMENTO DE INVENTARIOS</t>
  </si>
  <si>
    <t>INFORME MENSUAL DE MERCANCIAS</t>
  </si>
  <si>
    <t>REALIZADO POR:</t>
  </si>
  <si>
    <t>FECHA DE REALIZACION:</t>
  </si>
  <si>
    <t>ELECTRODOMESTICOS LA GARANTIA LTDA.</t>
  </si>
  <si>
    <t>INVENTARIO DE MERCANCIA</t>
  </si>
  <si>
    <t>es aplicar el porcentaje (75%) al inventario inicial</t>
  </si>
  <si>
    <t>INVENTARIO PARCIAL</t>
  </si>
  <si>
    <t>es igual al inventario inicial más las entredas menos las salidas</t>
  </si>
  <si>
    <t>DEVOLUCION EN ENTRADAS</t>
  </si>
  <si>
    <t>DEVOLUCION EN SALIDAS</t>
  </si>
  <si>
    <t>Si las entradas son &gt;=50 la devolución en entrada es igual al 18% de las entrada, de lo contrario sera el 14% de las entradas</t>
  </si>
  <si>
    <t>Si la salida el &gt;25 la devolución en salidas sera igual al 12% de las salidas, de lo contrario sera el 9% de las salidas</t>
  </si>
  <si>
    <t>INVENTARIO FINAL</t>
  </si>
  <si>
    <t>Es igual al inventario parcial menos la devolución en entradas más la devolución en salidas</t>
  </si>
  <si>
    <t>RESULTADOS OBTENIDOS</t>
  </si>
  <si>
    <t>Si el inventario final es menor a 80 debe salir un mensaje que diga BUENA DEMANDA, de lo contrario debe salir un mensaje que diga MALA DEMANDA</t>
  </si>
  <si>
    <t>OBSEVACIÓN EN DEVOLUCION EN SALIDAS</t>
  </si>
  <si>
    <t>Si la devolución en salidas es mayor a 3, debe salir un mensaje que diga ANALIZAR DEVOLUCIÓN, de lo contrario debe salir un mensaje que diga DEVOLUCION NORMAL</t>
  </si>
  <si>
    <t>NOTA</t>
  </si>
  <si>
    <t>Para hallar los cálculos de la parte inferior utilice las funciones vistas en clase según sea el caso</t>
  </si>
  <si>
    <t>TODOS LOS CALCULOS SE DEBEN HACER CON FORMULAS INDIRECTAS.</t>
  </si>
  <si>
    <t>PROMEDIO DE INVENTARIO INICIAL</t>
  </si>
  <si>
    <t>SALIDA MÁXIMA</t>
  </si>
  <si>
    <t>DEVOLUCIÓN MÍNIMA</t>
  </si>
  <si>
    <t>TOTAL INVENTARIO INICIAL Y FINAL</t>
  </si>
  <si>
    <t>PROMEDIO DE SALIDAS Y DEVOLUCIÓN EN SALIDAS</t>
  </si>
  <si>
    <t>MAXIMO DE DEVOLUCIÓN ENNTRADAS Y ENTRADAS</t>
  </si>
  <si>
    <t>CANTIDAD DE PRODUCTOS</t>
  </si>
  <si>
    <t>Para resolver los calculos necesarios en la planilla tenga en cuenta la siguiente informació:</t>
  </si>
  <si>
    <t>ORGANIZAR LA PLANILLA PARA IMPRIMIRLA Y DEBE QUEDAR EN UNA SOLA HOJA</t>
  </si>
  <si>
    <t>Al inventario inicial + las entradas por el porcentaje repectivo (35%)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</si>
</sst>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color theme="1"/>
      <name val="Calibri"/>
      <family val="2"/>
    </font>
    <font>
      <sz val="8"/>
      <name val="Calibri"/>
      <family val="2"/>
    </font>
    <font>
      <b/>
      <sz val="28"/>
      <color indexed="18"/>
      <name val="Calibri"/>
      <family val="2"/>
    </font>
    <font>
      <sz val="10"/>
      <color indexed="18"/>
      <name val="Calibri"/>
      <family val="2"/>
    </font>
    <font>
      <b/>
      <sz val="10"/>
      <color indexed="18"/>
      <name val="Calibri"/>
      <family val="2"/>
    </font>
    <font>
      <b/>
      <sz val="8"/>
      <color indexed="18"/>
      <name val="Calibri"/>
      <family val="2"/>
    </font>
    <font>
      <b/>
      <sz val="12"/>
      <color indexed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14" fontId="4" fillId="2" borderId="8" xfId="0" applyNumberFormat="1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/>
    <xf numFmtId="3" fontId="3" fillId="2" borderId="12" xfId="0" applyNumberFormat="1" applyFont="1" applyFill="1" applyBorder="1"/>
    <xf numFmtId="0" fontId="3" fillId="2" borderId="13" xfId="0" applyFont="1" applyFill="1" applyBorder="1"/>
    <xf numFmtId="3" fontId="3" fillId="2" borderId="13" xfId="0" applyNumberFormat="1" applyFont="1" applyFill="1" applyBorder="1"/>
    <xf numFmtId="0" fontId="3" fillId="2" borderId="14" xfId="0" applyFont="1" applyFill="1" applyBorder="1"/>
    <xf numFmtId="3" fontId="3" fillId="2" borderId="14" xfId="0" applyNumberFormat="1" applyFont="1" applyFill="1" applyBorder="1"/>
    <xf numFmtId="0" fontId="5" fillId="2" borderId="15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3" fontId="4" fillId="2" borderId="7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164" fontId="3" fillId="2" borderId="12" xfId="0" applyNumberFormat="1" applyFont="1" applyFill="1" applyBorder="1"/>
    <xf numFmtId="0" fontId="3" fillId="2" borderId="12" xfId="0" applyNumberFormat="1" applyFont="1" applyFill="1" applyBorder="1"/>
    <xf numFmtId="0" fontId="3" fillId="2" borderId="13" xfId="0" applyNumberFormat="1" applyFont="1" applyFill="1" applyBorder="1"/>
    <xf numFmtId="0" fontId="3" fillId="2" borderId="14" xfId="0" applyNumberFormat="1" applyFont="1" applyFill="1" applyBorder="1"/>
    <xf numFmtId="164" fontId="4" fillId="2" borderId="7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75" workbookViewId="0">
      <selection activeCell="A5" sqref="A5:C5"/>
    </sheetView>
  </sheetViews>
  <sheetFormatPr baseColWidth="10" defaultRowHeight="12.75"/>
  <cols>
    <col min="1" max="1" width="26.5703125" style="1" customWidth="1"/>
    <col min="2" max="2" width="18.42578125" style="1" customWidth="1"/>
    <col min="3" max="3" width="13.85546875" style="1" customWidth="1"/>
    <col min="4" max="4" width="12.5703125" style="1" customWidth="1"/>
    <col min="5" max="5" width="11.7109375" style="1" customWidth="1"/>
    <col min="6" max="7" width="11.5703125" style="1" bestFit="1" customWidth="1"/>
    <col min="8" max="8" width="20" style="1" bestFit="1" customWidth="1"/>
    <col min="9" max="9" width="16.42578125" style="1" customWidth="1"/>
    <col min="10" max="10" width="14" style="1" customWidth="1"/>
    <col min="11" max="11" width="17.42578125" style="1" bestFit="1" customWidth="1"/>
    <col min="12" max="12" width="23.5703125" style="1" customWidth="1"/>
    <col min="13" max="16384" width="11.42578125" style="1"/>
  </cols>
  <sheetData>
    <row r="1" spans="1:12" ht="36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13.5" thickBot="1">
      <c r="A2" s="55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>
      <c r="A3" s="14" t="s">
        <v>35</v>
      </c>
      <c r="B3" s="15"/>
      <c r="C3" s="15"/>
      <c r="D3" s="15"/>
      <c r="E3" s="15"/>
      <c r="F3" s="15"/>
      <c r="G3" s="15"/>
      <c r="H3" s="16" t="s">
        <v>37</v>
      </c>
      <c r="I3" s="17"/>
      <c r="J3" s="16"/>
      <c r="K3" s="18"/>
      <c r="L3" s="17"/>
    </row>
    <row r="4" spans="1:12" ht="13.5" thickBot="1">
      <c r="A4" s="14" t="s">
        <v>36</v>
      </c>
      <c r="B4" s="15"/>
      <c r="C4" s="15"/>
      <c r="D4" s="15"/>
      <c r="E4" s="15"/>
      <c r="F4" s="15"/>
      <c r="G4" s="15"/>
      <c r="H4" s="20" t="s">
        <v>38</v>
      </c>
      <c r="I4" s="21"/>
      <c r="J4" s="22">
        <f ca="1">TODAY()</f>
        <v>41775</v>
      </c>
      <c r="K4" s="15"/>
      <c r="L4" s="21"/>
    </row>
    <row r="5" spans="1:12" ht="13.5" thickBot="1">
      <c r="A5" s="49" t="s">
        <v>14</v>
      </c>
      <c r="B5" s="50"/>
      <c r="C5" s="51"/>
      <c r="D5" s="23" t="s">
        <v>3</v>
      </c>
      <c r="E5" s="23" t="s">
        <v>5</v>
      </c>
      <c r="F5" s="23" t="s">
        <v>6</v>
      </c>
      <c r="G5" s="23" t="s">
        <v>3</v>
      </c>
      <c r="H5" s="23" t="s">
        <v>8</v>
      </c>
      <c r="I5" s="23" t="s">
        <v>8</v>
      </c>
      <c r="J5" s="23" t="s">
        <v>3</v>
      </c>
      <c r="K5" s="23" t="s">
        <v>10</v>
      </c>
      <c r="L5" s="23" t="s">
        <v>12</v>
      </c>
    </row>
    <row r="6" spans="1:12" ht="13.5" thickBot="1">
      <c r="A6" s="19" t="s">
        <v>0</v>
      </c>
      <c r="B6" s="19" t="s">
        <v>1</v>
      </c>
      <c r="C6" s="19" t="s">
        <v>2</v>
      </c>
      <c r="D6" s="24" t="s">
        <v>4</v>
      </c>
      <c r="E6" s="25">
        <v>0.75</v>
      </c>
      <c r="F6" s="25">
        <v>0.35</v>
      </c>
      <c r="G6" s="24" t="s">
        <v>7</v>
      </c>
      <c r="H6" s="24" t="s">
        <v>5</v>
      </c>
      <c r="I6" s="24" t="s">
        <v>6</v>
      </c>
      <c r="J6" s="24" t="s">
        <v>9</v>
      </c>
      <c r="K6" s="24" t="s">
        <v>11</v>
      </c>
      <c r="L6" s="24" t="s">
        <v>13</v>
      </c>
    </row>
    <row r="7" spans="1:12" ht="13.5" thickBot="1">
      <c r="A7" s="26" t="s">
        <v>15</v>
      </c>
      <c r="B7" s="45" t="s">
        <v>23</v>
      </c>
      <c r="C7" s="26" t="s">
        <v>31</v>
      </c>
      <c r="D7" s="27">
        <v>68</v>
      </c>
      <c r="E7" s="27">
        <f>+D7*75%</f>
        <v>51</v>
      </c>
      <c r="F7" s="27">
        <f>+D7+E7*35%</f>
        <v>85.85</v>
      </c>
      <c r="G7" s="27">
        <f>+D7+E7-F7</f>
        <v>33.150000000000006</v>
      </c>
      <c r="H7" s="44">
        <f>IF(E7&gt;=50,+E7*18%,+E7*14%)</f>
        <v>9.18</v>
      </c>
      <c r="I7" s="27">
        <f>IF(F7&gt;25,(F7*12%),(F7*9%))</f>
        <v>10.302</v>
      </c>
      <c r="J7" s="27">
        <f>+G7-H7+I7</f>
        <v>34.272000000000006</v>
      </c>
      <c r="K7" s="26" t="str">
        <f>IF(J7&lt;80,"BUENA DEMANDA","MALA DEMANDA")</f>
        <v>BUENA DEMANDA</v>
      </c>
      <c r="L7" s="26" t="str">
        <f>IF(I7&lt;3,"ANALIZAR DEVOLUCIÓN","DEVOLUCIÓN NORMAL")</f>
        <v>DEVOLUCIÓN NORMAL</v>
      </c>
    </row>
    <row r="8" spans="1:12" ht="13.5" thickBot="1">
      <c r="A8" s="28" t="s">
        <v>16</v>
      </c>
      <c r="B8" s="46" t="s">
        <v>24</v>
      </c>
      <c r="C8" s="28" t="s">
        <v>32</v>
      </c>
      <c r="D8" s="29">
        <v>85</v>
      </c>
      <c r="E8" s="27">
        <f>+D8*75%</f>
        <v>63.75</v>
      </c>
      <c r="F8" s="27">
        <f t="shared" ref="F8:F14" si="0">+D8+E8*35%</f>
        <v>107.3125</v>
      </c>
      <c r="G8" s="27">
        <f t="shared" ref="G8:G14" si="1">+D8+E8-F8</f>
        <v>41.4375</v>
      </c>
      <c r="H8" s="44">
        <f t="shared" ref="H8:H14" si="2">IF(E8&gt;=50,+E8*18%,+E8*14%)</f>
        <v>11.475</v>
      </c>
      <c r="I8" s="27">
        <f t="shared" ref="I8:I14" si="3">IF(F8&gt;25,(F8*12%),(F8*9%))</f>
        <v>12.8775</v>
      </c>
      <c r="J8" s="27">
        <f t="shared" ref="J8:J14" si="4">+G8-H8+I8</f>
        <v>42.839999999999996</v>
      </c>
      <c r="K8" s="26" t="str">
        <f t="shared" ref="K8:K14" si="5">IF(J8&lt;80,"BUENA DEMANDA","MALA DEMANDA")</f>
        <v>BUENA DEMANDA</v>
      </c>
      <c r="L8" s="26" t="str">
        <f t="shared" ref="L8:L14" si="6">IF(I8&lt;3,"ANALIZAR DEVOLUCIÓN","DEVOLUCIÓN NORMAL")</f>
        <v>DEVOLUCIÓN NORMAL</v>
      </c>
    </row>
    <row r="9" spans="1:12" ht="13.5" thickBot="1">
      <c r="A9" s="28" t="s">
        <v>17</v>
      </c>
      <c r="B9" s="46" t="s">
        <v>25</v>
      </c>
      <c r="C9" s="28" t="s">
        <v>32</v>
      </c>
      <c r="D9" s="29">
        <v>32</v>
      </c>
      <c r="E9" s="27">
        <f t="shared" ref="E9:E14" si="7">+D9*75%</f>
        <v>24</v>
      </c>
      <c r="F9" s="27">
        <f t="shared" si="0"/>
        <v>40.4</v>
      </c>
      <c r="G9" s="27">
        <f t="shared" si="1"/>
        <v>15.600000000000001</v>
      </c>
      <c r="H9" s="44">
        <f t="shared" si="2"/>
        <v>3.3600000000000003</v>
      </c>
      <c r="I9" s="27">
        <f t="shared" si="3"/>
        <v>4.8479999999999999</v>
      </c>
      <c r="J9" s="27">
        <f t="shared" si="4"/>
        <v>17.088000000000001</v>
      </c>
      <c r="K9" s="26" t="str">
        <f t="shared" si="5"/>
        <v>BUENA DEMANDA</v>
      </c>
      <c r="L9" s="26" t="str">
        <f t="shared" si="6"/>
        <v>DEVOLUCIÓN NORMAL</v>
      </c>
    </row>
    <row r="10" spans="1:12" ht="13.5" thickBot="1">
      <c r="A10" s="28" t="s">
        <v>18</v>
      </c>
      <c r="B10" s="46" t="s">
        <v>26</v>
      </c>
      <c r="C10" s="28" t="s">
        <v>33</v>
      </c>
      <c r="D10" s="29">
        <v>5</v>
      </c>
      <c r="E10" s="27">
        <f t="shared" si="7"/>
        <v>3.75</v>
      </c>
      <c r="F10" s="27">
        <f t="shared" si="0"/>
        <v>6.3125</v>
      </c>
      <c r="G10" s="27">
        <f t="shared" si="1"/>
        <v>2.4375</v>
      </c>
      <c r="H10" s="44">
        <f t="shared" si="2"/>
        <v>0.52500000000000002</v>
      </c>
      <c r="I10" s="27">
        <f t="shared" si="3"/>
        <v>0.56812499999999999</v>
      </c>
      <c r="J10" s="27">
        <f t="shared" si="4"/>
        <v>2.4806249999999999</v>
      </c>
      <c r="K10" s="26" t="str">
        <f t="shared" si="5"/>
        <v>BUENA DEMANDA</v>
      </c>
      <c r="L10" s="26" t="str">
        <f t="shared" si="6"/>
        <v>ANALIZAR DEVOLUCIÓN</v>
      </c>
    </row>
    <row r="11" spans="1:12" ht="13.5" thickBot="1">
      <c r="A11" s="28" t="s">
        <v>19</v>
      </c>
      <c r="B11" s="46" t="s">
        <v>27</v>
      </c>
      <c r="C11" s="28" t="s">
        <v>31</v>
      </c>
      <c r="D11" s="29">
        <v>90</v>
      </c>
      <c r="E11" s="27">
        <f t="shared" si="7"/>
        <v>67.5</v>
      </c>
      <c r="F11" s="27">
        <f t="shared" si="0"/>
        <v>113.625</v>
      </c>
      <c r="G11" s="27">
        <f t="shared" si="1"/>
        <v>43.875</v>
      </c>
      <c r="H11" s="44">
        <f t="shared" si="2"/>
        <v>12.15</v>
      </c>
      <c r="I11" s="27">
        <f t="shared" si="3"/>
        <v>13.635</v>
      </c>
      <c r="J11" s="27">
        <f t="shared" si="4"/>
        <v>45.36</v>
      </c>
      <c r="K11" s="26" t="str">
        <f t="shared" si="5"/>
        <v>BUENA DEMANDA</v>
      </c>
      <c r="L11" s="26" t="str">
        <f t="shared" si="6"/>
        <v>DEVOLUCIÓN NORMAL</v>
      </c>
    </row>
    <row r="12" spans="1:12" ht="13.5" thickBot="1">
      <c r="A12" s="28" t="s">
        <v>20</v>
      </c>
      <c r="B12" s="46" t="s">
        <v>28</v>
      </c>
      <c r="C12" s="28" t="s">
        <v>31</v>
      </c>
      <c r="D12" s="29">
        <v>30</v>
      </c>
      <c r="E12" s="27">
        <f t="shared" si="7"/>
        <v>22.5</v>
      </c>
      <c r="F12" s="27">
        <f t="shared" si="0"/>
        <v>37.875</v>
      </c>
      <c r="G12" s="27">
        <f t="shared" si="1"/>
        <v>14.625</v>
      </c>
      <c r="H12" s="44">
        <f t="shared" si="2"/>
        <v>3.1500000000000004</v>
      </c>
      <c r="I12" s="27">
        <f t="shared" si="3"/>
        <v>4.5449999999999999</v>
      </c>
      <c r="J12" s="27">
        <f t="shared" si="4"/>
        <v>16.02</v>
      </c>
      <c r="K12" s="26" t="str">
        <f t="shared" si="5"/>
        <v>BUENA DEMANDA</v>
      </c>
      <c r="L12" s="26" t="str">
        <f t="shared" si="6"/>
        <v>DEVOLUCIÓN NORMAL</v>
      </c>
    </row>
    <row r="13" spans="1:12" ht="13.5" thickBot="1">
      <c r="A13" s="28" t="s">
        <v>21</v>
      </c>
      <c r="B13" s="46" t="s">
        <v>29</v>
      </c>
      <c r="C13" s="28" t="s">
        <v>32</v>
      </c>
      <c r="D13" s="29">
        <v>45</v>
      </c>
      <c r="E13" s="27">
        <f t="shared" si="7"/>
        <v>33.75</v>
      </c>
      <c r="F13" s="27">
        <f t="shared" si="0"/>
        <v>56.8125</v>
      </c>
      <c r="G13" s="27">
        <f t="shared" si="1"/>
        <v>21.9375</v>
      </c>
      <c r="H13" s="44">
        <f t="shared" si="2"/>
        <v>4.7250000000000005</v>
      </c>
      <c r="I13" s="27">
        <f t="shared" si="3"/>
        <v>6.8174999999999999</v>
      </c>
      <c r="J13" s="27">
        <f t="shared" si="4"/>
        <v>24.029999999999998</v>
      </c>
      <c r="K13" s="26" t="str">
        <f t="shared" si="5"/>
        <v>BUENA DEMANDA</v>
      </c>
      <c r="L13" s="26" t="str">
        <f t="shared" si="6"/>
        <v>DEVOLUCIÓN NORMAL</v>
      </c>
    </row>
    <row r="14" spans="1:12" ht="13.5" thickBot="1">
      <c r="A14" s="30" t="s">
        <v>22</v>
      </c>
      <c r="B14" s="47" t="s">
        <v>30</v>
      </c>
      <c r="C14" s="30" t="s">
        <v>33</v>
      </c>
      <c r="D14" s="31">
        <v>10</v>
      </c>
      <c r="E14" s="27">
        <f t="shared" si="7"/>
        <v>7.5</v>
      </c>
      <c r="F14" s="27">
        <f t="shared" si="0"/>
        <v>12.625</v>
      </c>
      <c r="G14" s="27">
        <f t="shared" si="1"/>
        <v>4.875</v>
      </c>
      <c r="H14" s="44">
        <f t="shared" si="2"/>
        <v>1.05</v>
      </c>
      <c r="I14" s="27">
        <f t="shared" si="3"/>
        <v>1.13625</v>
      </c>
      <c r="J14" s="27">
        <f t="shared" si="4"/>
        <v>4.9612499999999997</v>
      </c>
      <c r="K14" s="26" t="str">
        <f t="shared" si="5"/>
        <v>BUENA DEMANDA</v>
      </c>
      <c r="L14" s="26" t="str">
        <f t="shared" si="6"/>
        <v>ANALIZAR DEVOLUCIÓN</v>
      </c>
    </row>
    <row r="15" spans="1:12" ht="13.5" thickBot="1">
      <c r="A15" s="2"/>
      <c r="B15" s="3"/>
      <c r="C15" s="4"/>
      <c r="D15" s="5"/>
      <c r="E15" s="6"/>
      <c r="F15" s="7"/>
      <c r="G15" s="7"/>
      <c r="H15" s="7"/>
      <c r="I15" s="7"/>
      <c r="J15" s="7"/>
      <c r="K15" s="3"/>
      <c r="L15" s="4"/>
    </row>
    <row r="16" spans="1:12" ht="13.5" thickBot="1">
      <c r="A16" s="32" t="s">
        <v>34</v>
      </c>
      <c r="B16" s="33"/>
      <c r="C16" s="33"/>
      <c r="D16" s="33"/>
      <c r="E16" s="35">
        <f>SUBTOTAL(9,J7:J14)</f>
        <v>187.051875</v>
      </c>
      <c r="F16" s="36"/>
      <c r="G16" s="37"/>
      <c r="H16" s="37"/>
      <c r="I16" s="37"/>
      <c r="J16" s="37"/>
      <c r="K16" s="37"/>
      <c r="L16" s="38"/>
    </row>
    <row r="17" spans="1:12" ht="13.5" thickBot="1">
      <c r="A17" s="32" t="s">
        <v>57</v>
      </c>
      <c r="B17" s="33"/>
      <c r="C17" s="33"/>
      <c r="D17" s="33"/>
      <c r="E17" s="35">
        <f>AVERAGE(D7:D14)</f>
        <v>45.625</v>
      </c>
      <c r="F17" s="39"/>
      <c r="G17" s="3"/>
      <c r="H17" s="3"/>
      <c r="I17" s="3"/>
      <c r="J17" s="3"/>
      <c r="K17" s="3"/>
      <c r="L17" s="40"/>
    </row>
    <row r="18" spans="1:12" ht="13.5" thickBot="1">
      <c r="A18" s="32" t="s">
        <v>58</v>
      </c>
      <c r="B18" s="33"/>
      <c r="C18" s="33"/>
      <c r="D18" s="33"/>
      <c r="E18" s="35">
        <f>MAX(F7:F15)</f>
        <v>113.625</v>
      </c>
      <c r="F18" s="39"/>
      <c r="G18" s="3"/>
      <c r="H18" s="3"/>
      <c r="I18" s="3"/>
      <c r="J18" s="3"/>
      <c r="K18" s="3"/>
      <c r="L18" s="40"/>
    </row>
    <row r="19" spans="1:12" ht="13.5" thickBot="1">
      <c r="A19" s="32" t="s">
        <v>59</v>
      </c>
      <c r="B19" s="33"/>
      <c r="C19" s="33"/>
      <c r="D19" s="33"/>
      <c r="E19" s="48">
        <f>MIN(H7:H14,I7:I14)</f>
        <v>0.52500000000000002</v>
      </c>
      <c r="F19" s="39"/>
      <c r="G19" s="3"/>
      <c r="H19" s="3"/>
      <c r="I19" s="3"/>
      <c r="J19" s="3"/>
      <c r="K19" s="3"/>
      <c r="L19" s="40"/>
    </row>
    <row r="20" spans="1:12" ht="13.5" thickBot="1">
      <c r="A20" s="32" t="s">
        <v>60</v>
      </c>
      <c r="B20" s="33"/>
      <c r="C20" s="33"/>
      <c r="D20" s="34"/>
      <c r="E20" s="35">
        <f>SUM(D7:D14,J7:J14)</f>
        <v>552.05187499999988</v>
      </c>
      <c r="F20" s="39"/>
      <c r="G20" s="3"/>
      <c r="H20" s="3"/>
      <c r="I20" s="3"/>
      <c r="J20" s="3"/>
      <c r="K20" s="3"/>
      <c r="L20" s="40"/>
    </row>
    <row r="21" spans="1:12" ht="13.5" thickBot="1">
      <c r="A21" s="32" t="s">
        <v>61</v>
      </c>
      <c r="B21" s="33"/>
      <c r="C21" s="33"/>
      <c r="D21" s="34"/>
      <c r="E21" s="35">
        <f>AVERAGE(F7:F14,I7:I14)</f>
        <v>32.221367187500007</v>
      </c>
      <c r="F21" s="39"/>
      <c r="G21" s="3"/>
      <c r="H21" s="3"/>
      <c r="I21" s="3"/>
      <c r="J21" s="3"/>
      <c r="K21" s="3"/>
      <c r="L21" s="40"/>
    </row>
    <row r="22" spans="1:12" ht="13.5" thickBot="1">
      <c r="A22" s="32" t="s">
        <v>62</v>
      </c>
      <c r="B22" s="33"/>
      <c r="C22" s="33"/>
      <c r="D22" s="34"/>
      <c r="E22" s="35">
        <f>MAX(E7:E15,H7:H15)</f>
        <v>67.5</v>
      </c>
      <c r="F22" s="39"/>
      <c r="G22" s="3"/>
      <c r="H22" s="3"/>
      <c r="I22" s="3"/>
      <c r="J22" s="3"/>
      <c r="K22" s="3"/>
      <c r="L22" s="40"/>
    </row>
    <row r="23" spans="1:12" ht="13.5" thickBot="1">
      <c r="A23" s="32" t="s">
        <v>63</v>
      </c>
      <c r="B23" s="33"/>
      <c r="C23" s="33"/>
      <c r="D23" s="34"/>
      <c r="E23" s="58">
        <f>COUNTA(B7:B14)</f>
        <v>8</v>
      </c>
      <c r="F23" s="41"/>
      <c r="G23" s="42"/>
      <c r="H23" s="42"/>
      <c r="I23" s="42"/>
      <c r="J23" s="42"/>
      <c r="K23" s="42"/>
      <c r="L23" s="43"/>
    </row>
    <row r="25" spans="1:12" ht="15.75">
      <c r="A25" s="8" t="s">
        <v>64</v>
      </c>
    </row>
    <row r="27" spans="1:12" ht="15.75">
      <c r="A27" s="9" t="s">
        <v>54</v>
      </c>
      <c r="B27" s="10" t="s">
        <v>56</v>
      </c>
      <c r="C27" s="10"/>
      <c r="D27" s="10"/>
      <c r="E27" s="10"/>
      <c r="F27" s="10"/>
    </row>
    <row r="28" spans="1:12">
      <c r="A28" s="11" t="s">
        <v>5</v>
      </c>
      <c r="B28" s="12" t="s">
        <v>41</v>
      </c>
    </row>
    <row r="29" spans="1:12">
      <c r="A29" s="11" t="s">
        <v>6</v>
      </c>
      <c r="B29" s="1" t="s">
        <v>66</v>
      </c>
    </row>
    <row r="30" spans="1:12">
      <c r="A30" s="11" t="s">
        <v>42</v>
      </c>
      <c r="B30" s="1" t="s">
        <v>43</v>
      </c>
    </row>
    <row r="31" spans="1:12">
      <c r="A31" s="11" t="s">
        <v>44</v>
      </c>
      <c r="B31" s="1" t="s">
        <v>46</v>
      </c>
    </row>
    <row r="32" spans="1:12">
      <c r="A32" s="11" t="s">
        <v>45</v>
      </c>
      <c r="B32" s="1" t="s">
        <v>47</v>
      </c>
    </row>
    <row r="33" spans="1:2">
      <c r="A33" s="11" t="s">
        <v>48</v>
      </c>
      <c r="B33" s="1" t="s">
        <v>49</v>
      </c>
    </row>
    <row r="34" spans="1:2">
      <c r="A34" s="11" t="s">
        <v>50</v>
      </c>
      <c r="B34" s="1" t="s">
        <v>51</v>
      </c>
    </row>
    <row r="35" spans="1:2" ht="22.5">
      <c r="A35" s="13" t="s">
        <v>52</v>
      </c>
      <c r="B35" s="1" t="s">
        <v>53</v>
      </c>
    </row>
    <row r="36" spans="1:2">
      <c r="A36" s="11" t="s">
        <v>54</v>
      </c>
      <c r="B36" s="1" t="s">
        <v>55</v>
      </c>
    </row>
    <row r="38" spans="1:2">
      <c r="A38" s="11" t="s">
        <v>65</v>
      </c>
    </row>
  </sheetData>
  <mergeCells count="3">
    <mergeCell ref="A5:C5"/>
    <mergeCell ref="A1:L1"/>
    <mergeCell ref="A2:L2"/>
  </mergeCells>
  <phoneticPr fontId="1" type="noConversion"/>
  <printOptions headings="1"/>
  <pageMargins left="0.12" right="0.11" top="0.85" bottom="0.75" header="0.3" footer="0.3"/>
  <pageSetup scale="75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Hoja3</vt:lpstr>
      <vt:lpstr>Hoja2</vt:lpstr>
    </vt:vector>
  </TitlesOfParts>
  <Company>SUMINISTROS INTEGRALES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Casino Plaza Botero</cp:lastModifiedBy>
  <cp:lastPrinted>2010-06-18T04:45:16Z</cp:lastPrinted>
  <dcterms:created xsi:type="dcterms:W3CDTF">2008-09-22T19:08:41Z</dcterms:created>
  <dcterms:modified xsi:type="dcterms:W3CDTF">2014-05-16T22:39:11Z</dcterms:modified>
</cp:coreProperties>
</file>